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maraziontc.sharepoint.com/sites/CouncilBusiness/Shared Documents/Audit,AGAR,Insurance/Agar 2023-2024/"/>
    </mc:Choice>
  </mc:AlternateContent>
  <xr:revisionPtr revIDLastSave="1" documentId="14_{CC9DBBD9-2540-4353-87E9-36146B55D810}" xr6:coauthVersionLast="47" xr6:coauthVersionMax="47" xr10:uidLastSave="{9C2F771C-FFF2-485C-98D5-B4CDEB89A807}"/>
  <bookViews>
    <workbookView xWindow="-108" yWindow="-108" windowWidth="23256" windowHeight="12456" tabRatio="874" firstSheet="1" activeTab="7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1" l="1"/>
  <c r="D29" i="10"/>
  <c r="D14" i="10"/>
  <c r="E34" i="11" l="1"/>
  <c r="C34" i="11"/>
  <c r="C40" i="11"/>
  <c r="B40" i="11"/>
  <c r="D39" i="11"/>
  <c r="D38" i="11"/>
  <c r="D37" i="11"/>
  <c r="C13" i="13"/>
  <c r="D13" i="13"/>
  <c r="D40" i="11" l="1"/>
  <c r="F20" i="14"/>
  <c r="F17" i="14"/>
  <c r="G21" i="14" s="1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J9" i="13" l="1"/>
  <c r="J17" i="13"/>
  <c r="J16" i="13"/>
  <c r="J12" i="13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19" i="12"/>
  <c r="B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4" i="11"/>
  <c r="C29" i="10"/>
  <c r="B29" i="10"/>
  <c r="D28" i="10"/>
  <c r="D27" i="10"/>
  <c r="D26" i="10"/>
  <c r="D25" i="10"/>
  <c r="D24" i="10"/>
  <c r="D23" i="10"/>
  <c r="D22" i="10"/>
  <c r="D15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8" i="8"/>
  <c r="B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C30" i="7"/>
  <c r="B30" i="7"/>
  <c r="D15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F7" i="10" s="1"/>
  <c r="D30" i="7"/>
  <c r="E7" i="8"/>
  <c r="F7" i="8" s="1"/>
  <c r="E6" i="12"/>
  <c r="E7" i="12"/>
  <c r="E7" i="11"/>
  <c r="F7" i="11" s="1"/>
  <c r="E7" i="9"/>
  <c r="F7" i="9" s="1"/>
  <c r="E7" i="7"/>
  <c r="F7" i="7" s="1"/>
  <c r="C4" i="14"/>
  <c r="E7" i="1"/>
  <c r="F7" i="1" s="1"/>
  <c r="E6" i="8"/>
  <c r="E6" i="7"/>
  <c r="E6" i="9"/>
  <c r="E6" i="10"/>
  <c r="E6" i="11"/>
  <c r="E6" i="1"/>
  <c r="D19" i="12"/>
  <c r="D28" i="8"/>
  <c r="D26" i="1"/>
</calcChain>
</file>

<file path=xl/sharedStrings.xml><?xml version="1.0" encoding="utf-8"?>
<sst xmlns="http://schemas.openxmlformats.org/spreadsheetml/2006/main" count="167" uniqueCount="88">
  <si>
    <t>Total</t>
  </si>
  <si>
    <t>Explanation (Ensure each explanation is quantified)</t>
  </si>
  <si>
    <t>2022/23</t>
  </si>
  <si>
    <t>Precept or rates and levies</t>
  </si>
  <si>
    <t>2022/23       £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</si>
  <si>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</si>
  <si>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</si>
  <si>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</si>
  <si>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</si>
  <si>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</si>
  <si>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</si>
  <si>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</si>
  <si>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</si>
  <si>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</si>
  <si>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</si>
  <si>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</si>
  <si>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</si>
  <si>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</si>
  <si>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</si>
  <si>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</si>
  <si>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</si>
  <si>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</si>
  <si>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</si>
  <si>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</si>
  <si>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</si>
  <si>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</si>
  <si>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</si>
  <si>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</si>
  <si>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</si>
  <si>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</si>
  <si>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</si>
  <si>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</si>
  <si>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</si>
  <si>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</si>
  <si>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</si>
  <si>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</si>
  <si>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</si>
  <si>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</si>
  <si>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</si>
  <si>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</si>
  <si>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</si>
  <si>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</si>
  <si>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</si>
  <si>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</si>
  <si>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</si>
  <si>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</si>
  <si>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</si>
  <si>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</si>
  <si>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£</t>
  </si>
  <si>
    <t>Earmarked reserves:</t>
  </si>
  <si>
    <t>Reserve 1</t>
  </si>
  <si>
    <t>Reserve 2</t>
  </si>
  <si>
    <t>Reserve 3</t>
  </si>
  <si>
    <t>Reserve 4</t>
  </si>
  <si>
    <t>Reserve 5</t>
  </si>
  <si>
    <t>Reserve 6</t>
  </si>
  <si>
    <t>Reserve 7</t>
  </si>
  <si>
    <t>General reserve</t>
  </si>
  <si>
    <t>Total reserves (must agree to Box 7)</t>
  </si>
  <si>
    <t>Bal c/f checker</t>
  </si>
  <si>
    <t>Accounting statements 2023-24</t>
  </si>
  <si>
    <t>2023/24</t>
  </si>
  <si>
    <t>2023/24       £</t>
  </si>
  <si>
    <t>Please ensure you complete the value for both years, please do not provide the movement only.</t>
  </si>
  <si>
    <t>Is this purchase an asset and reflected in Box 9</t>
  </si>
  <si>
    <t>Fixed assets</t>
  </si>
  <si>
    <t>Long Term investments</t>
  </si>
  <si>
    <t>Please provide 3rd party confirmation if a non PWLB loan</t>
  </si>
  <si>
    <t>Please explain in the Reserves tab</t>
  </si>
  <si>
    <t>Is this asset movement reflected in Box 3 or Box 6</t>
  </si>
  <si>
    <t>If No please explain why</t>
  </si>
  <si>
    <t>Please provide value of investments held at each year end</t>
  </si>
  <si>
    <t>Identify and quantify, changes in head count, pay awards, change in hours, please provide a value</t>
  </si>
  <si>
    <t>The town council increased the precept  to cover an increase in expected spend on play areas, staff costs , professional fees and utility cost increases.</t>
  </si>
  <si>
    <t xml:space="preserve">Unplanned budgetary spend on the appointment of a consultant (professional services) to represent the council in negotiating a new lease agreement </t>
  </si>
  <si>
    <t>Unplanned budgetary spend on the appointment of a solictor (professional services) to represent the council in a land ownership dispute and lease negotiation which has taken longer than expected</t>
  </si>
  <si>
    <t>Unpanned budgetary on urgent repairs to a play area.</t>
  </si>
  <si>
    <t>Unplanned budgetary spend handrail</t>
  </si>
  <si>
    <t>Unplanned increase in IT - new laptop, extra support hours IT support and purchase more support hours</t>
  </si>
  <si>
    <t xml:space="preserve">Unplanned budgetary spend repairs/cost to the town hall </t>
  </si>
  <si>
    <t>Play area equipment</t>
  </si>
  <si>
    <t>Lap top</t>
  </si>
  <si>
    <t>Defibrillators</t>
  </si>
  <si>
    <t>Projector and Screen</t>
  </si>
  <si>
    <t>Monies used from earmarked and general resereves.</t>
  </si>
  <si>
    <t>Not added in for financial year 2022-2023 - an oversight.</t>
  </si>
  <si>
    <t>Had not been accounted for in the final sum previous years although listed.</t>
  </si>
  <si>
    <t xml:space="preserve">The town council gets an income of £60,000 from a piece of land leased.  Due to the length of time negotiation has taken on a renogation of a new lease, no  fee has been paid to the town council in the financial year 23/24.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</si>
</sst>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5" fillId="6" borderId="0" xfId="0" applyFont="1" applyFill="1"/>
    <xf numFmtId="0" fontId="15" fillId="0" borderId="14" xfId="0" applyFont="1" applyBorder="1"/>
    <xf numFmtId="0" fontId="16" fillId="0" borderId="15" xfId="0" applyFont="1" applyBorder="1"/>
    <xf numFmtId="0" fontId="17" fillId="0" borderId="0" xfId="0" applyFont="1"/>
    <xf numFmtId="0" fontId="15" fillId="3" borderId="1" xfId="0" applyFont="1" applyFill="1" applyBorder="1"/>
    <xf numFmtId="0" fontId="15" fillId="0" borderId="0" xfId="0" applyFont="1" applyAlignment="1">
      <alignment horizontal="right"/>
    </xf>
    <xf numFmtId="9" fontId="18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2" borderId="1" xfId="0" applyFont="1" applyFill="1" applyBorder="1"/>
    <xf numFmtId="0" fontId="6" fillId="2" borderId="1" xfId="0" applyFont="1" applyFill="1" applyBorder="1"/>
    <xf numFmtId="0" fontId="19" fillId="0" borderId="0" xfId="0" applyFont="1"/>
    <xf numFmtId="3" fontId="8" fillId="0" borderId="1" xfId="0" applyNumberFormat="1" applyFont="1" applyBorder="1"/>
    <xf numFmtId="3" fontId="8" fillId="2" borderId="1" xfId="0" applyNumberFormat="1" applyFont="1" applyFill="1" applyBorder="1"/>
    <xf numFmtId="3" fontId="6" fillId="2" borderId="1" xfId="0" applyNumberFormat="1" applyFont="1" applyFill="1" applyBorder="1"/>
    <xf numFmtId="4" fontId="8" fillId="0" borderId="1" xfId="0" applyNumberFormat="1" applyFont="1" applyBorder="1"/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6" fillId="0" borderId="2" xfId="0" applyFont="1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0" borderId="2" xfId="0" applyFont="1" applyBorder="1"/>
    <xf numFmtId="0" fontId="8" fillId="0" borderId="3" xfId="0" applyFont="1" applyBorder="1"/>
    <xf numFmtId="0" fontId="7" fillId="0" borderId="3" xfId="0" applyFont="1" applyBorder="1"/>
  </cellXfs>
  <cellStyles count="3">
    <cellStyle name="Comma" xfId="2" builtinId="3"/>
    <cellStyle name="Normal" xfId="0" builtinId="0"/>
    <cellStyle name="Per cent" xfId="1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topLeftCell="A6" workbookViewId="0">
      <selection activeCell="E17" sqref="E17"/>
    </sheetView>
  </sheetViews>
  <sheetFormatPr defaultRowHeight="14.4" x14ac:dyDescent="0.3"/>
  <cols>
    <col min="1" max="1" width="4.109375" customWidth="1"/>
    <col min="2" max="2" width="28.6640625" style="22" customWidth="1"/>
    <col min="3" max="6" width="16.5546875" customWidth="1"/>
    <col min="7" max="8" width="16.5546875" hidden="1" customWidth="1"/>
    <col min="9" max="9" width="77.109375" style="24" customWidth="1"/>
    <col min="10" max="10" width="23.109375" bestFit="1" customWidth="1"/>
  </cols>
  <sheetData>
    <row r="1" spans="2:10" ht="17.25" customHeight="1" x14ac:dyDescent="0.3">
      <c r="B1" s="26" t="s">
        <v>60</v>
      </c>
    </row>
    <row r="3" spans="2:10" ht="15" customHeight="1" x14ac:dyDescent="0.3">
      <c r="B3" s="82" t="s">
        <v>38</v>
      </c>
      <c r="C3" s="83"/>
      <c r="D3" s="83"/>
      <c r="E3" s="83"/>
      <c r="F3" s="83"/>
      <c r="G3" s="83"/>
      <c r="H3" s="83"/>
      <c r="I3" s="83"/>
    </row>
    <row r="4" spans="2:10" ht="15" customHeight="1" thickBot="1" x14ac:dyDescent="0.35"/>
    <row r="5" spans="2:10" ht="15" customHeight="1" x14ac:dyDescent="0.3">
      <c r="B5" s="27"/>
      <c r="C5" s="81" t="s">
        <v>15</v>
      </c>
      <c r="D5" s="81"/>
      <c r="E5" s="47"/>
      <c r="F5" s="47"/>
      <c r="G5" s="47"/>
      <c r="H5" s="47"/>
      <c r="I5" s="37" t="s">
        <v>16</v>
      </c>
      <c r="J5" s="42" t="s">
        <v>42</v>
      </c>
    </row>
    <row r="6" spans="2:10" ht="28.8" x14ac:dyDescent="0.3">
      <c r="B6" s="28"/>
      <c r="C6" s="29">
        <v>45016</v>
      </c>
      <c r="D6" s="29">
        <v>45382</v>
      </c>
      <c r="E6" s="48" t="s">
        <v>43</v>
      </c>
      <c r="F6" s="48" t="s">
        <v>44</v>
      </c>
      <c r="G6" s="48"/>
      <c r="H6" s="48"/>
      <c r="I6" s="38" t="s">
        <v>37</v>
      </c>
      <c r="J6" s="43"/>
    </row>
    <row r="7" spans="2:10" s="21" customFormat="1" ht="28.8" x14ac:dyDescent="0.3">
      <c r="B7" s="30" t="s">
        <v>17</v>
      </c>
      <c r="C7" s="68">
        <v>261873</v>
      </c>
      <c r="D7" s="68">
        <v>281047</v>
      </c>
      <c r="E7" s="55"/>
      <c r="F7" s="55"/>
      <c r="G7" s="50"/>
      <c r="H7" s="50"/>
      <c r="I7" s="39" t="s">
        <v>36</v>
      </c>
      <c r="J7" s="44"/>
    </row>
    <row r="8" spans="2:10" s="21" customFormat="1" ht="28.8" x14ac:dyDescent="0.3">
      <c r="B8" s="30" t="s">
        <v>18</v>
      </c>
      <c r="C8" s="68">
        <v>58955</v>
      </c>
      <c r="D8" s="68">
        <v>68994</v>
      </c>
      <c r="E8" s="50">
        <f>D8-C8</f>
        <v>10039</v>
      </c>
      <c r="F8" s="49">
        <f>IF(AND(C8=0,D8=0),0,IF(C8=0,1,IF(D8=0,-1,(D8-C8)/C8)))</f>
        <v>0.17028241879399542</v>
      </c>
      <c r="G8" s="34" t="str">
        <f>IF(E8&gt;100000,"Yes",IF(E8&lt;-100000,"Yes","No"))</f>
        <v>No</v>
      </c>
      <c r="H8" s="34" t="str">
        <f>IF(F8&gt;15%,"Yes",IF(F8&lt;-15%,"Yes","No"))</f>
        <v>Yes</v>
      </c>
      <c r="I8" s="39" t="s">
        <v>19</v>
      </c>
      <c r="J8" s="46" t="str">
        <f>IF(ISBLANK(C8),"Enter figures",IF(G8="Yes","Please explain within the relevant tab",IF(H8="Yes","Please explain within the relevant tab","No explanation required")))</f>
        <v>Please explain within the relevant tab</v>
      </c>
    </row>
    <row r="9" spans="2:10" s="21" customFormat="1" ht="34.5" customHeight="1" x14ac:dyDescent="0.3">
      <c r="B9" s="30" t="s">
        <v>20</v>
      </c>
      <c r="C9" s="68">
        <v>90401</v>
      </c>
      <c r="D9" s="68">
        <v>36922</v>
      </c>
      <c r="E9" s="50">
        <f t="shared" ref="E9:E12" si="0">D9-C9</f>
        <v>-53479</v>
      </c>
      <c r="F9" s="49">
        <f t="shared" ref="F9:F12" si="1">IF(AND(C9=0,D9=0),0,IF(C9=0,1,IF(D9=0,-1,(D9-C9)/C9)))</f>
        <v>-0.59157531443236244</v>
      </c>
      <c r="G9" s="34" t="str">
        <f t="shared" ref="G9:G12" si="2">IF(E9&gt;100000,"Yes",IF(E9&lt;-100000,"Yes","No"))</f>
        <v>No</v>
      </c>
      <c r="H9" s="34" t="str">
        <f t="shared" ref="H9:H12" si="3">IF(F9&gt;15%,"Yes",IF(F9&lt;-15%,"Yes","No"))</f>
        <v>Yes</v>
      </c>
      <c r="I9" s="39" t="s">
        <v>21</v>
      </c>
      <c r="J9" s="46" t="str">
        <f>IF(ISBLANK(C9),"Enter figures",IF(G9="Yes","Please explain within the relevant tab",IF(H9="Yes","Please explain within the relevant tab","No explanation required")))</f>
        <v>Please explain within the relevant tab</v>
      </c>
    </row>
    <row r="10" spans="2:10" ht="43.2" x14ac:dyDescent="0.3">
      <c r="B10" s="31" t="s">
        <v>22</v>
      </c>
      <c r="C10" s="68">
        <v>34436</v>
      </c>
      <c r="D10" s="68">
        <v>37144</v>
      </c>
      <c r="E10" s="50">
        <f t="shared" si="0"/>
        <v>2708</v>
      </c>
      <c r="F10" s="49">
        <f t="shared" si="1"/>
        <v>7.8638633987687306E-2</v>
      </c>
      <c r="G10" s="34" t="str">
        <f t="shared" si="2"/>
        <v>No</v>
      </c>
      <c r="H10" s="34" t="str">
        <f t="shared" si="3"/>
        <v>No</v>
      </c>
      <c r="I10" s="39" t="s">
        <v>23</v>
      </c>
      <c r="J10" s="46" t="str">
        <f t="shared" ref="J10:J12" si="4">IF(ISBLANK(C10),"Enter figures",IF(G10="Yes","Please explain within the relevant tab",IF(H10="Yes","Please explain within the relevant tab","No explanation required")))</f>
        <v>No explanation required</v>
      </c>
    </row>
    <row r="11" spans="2:10" ht="28.8" x14ac:dyDescent="0.3">
      <c r="B11" s="31" t="s">
        <v>24</v>
      </c>
      <c r="C11" s="68">
        <v>0</v>
      </c>
      <c r="D11" s="68">
        <v>0</v>
      </c>
      <c r="E11" s="50">
        <f t="shared" si="0"/>
        <v>0</v>
      </c>
      <c r="F11" s="49">
        <f t="shared" si="1"/>
        <v>0</v>
      </c>
      <c r="G11" s="34" t="str">
        <f t="shared" si="2"/>
        <v>No</v>
      </c>
      <c r="H11" s="34" t="str">
        <f t="shared" si="3"/>
        <v>No</v>
      </c>
      <c r="I11" s="39" t="s">
        <v>25</v>
      </c>
      <c r="J11" s="46" t="str">
        <f t="shared" si="4"/>
        <v>No explanation required</v>
      </c>
    </row>
    <row r="12" spans="2:10" ht="28.8" x14ac:dyDescent="0.3">
      <c r="B12" s="31" t="s">
        <v>26</v>
      </c>
      <c r="C12" s="68">
        <v>95746</v>
      </c>
      <c r="D12" s="68">
        <v>117115</v>
      </c>
      <c r="E12" s="50">
        <f t="shared" si="0"/>
        <v>21369</v>
      </c>
      <c r="F12" s="49">
        <f t="shared" si="1"/>
        <v>0.2231842583502183</v>
      </c>
      <c r="G12" s="34" t="str">
        <f t="shared" si="2"/>
        <v>No</v>
      </c>
      <c r="H12" s="34" t="str">
        <f t="shared" si="3"/>
        <v>Yes</v>
      </c>
      <c r="I12" s="39" t="s">
        <v>27</v>
      </c>
      <c r="J12" s="46" t="str">
        <f t="shared" si="4"/>
        <v>Please explain within the relevant tab</v>
      </c>
    </row>
    <row r="13" spans="2:10" ht="38.25" customHeight="1" thickBot="1" x14ac:dyDescent="0.35">
      <c r="B13" s="32" t="s">
        <v>28</v>
      </c>
      <c r="C13" s="69">
        <f>C7+C8+C9-C10-C11-C12</f>
        <v>281047</v>
      </c>
      <c r="D13" s="69">
        <f>D7+D8+D9-D10-D11-D12</f>
        <v>232704</v>
      </c>
      <c r="E13" s="56"/>
      <c r="F13" s="56"/>
      <c r="G13" s="51"/>
      <c r="H13" s="51"/>
      <c r="I13" s="40" t="s">
        <v>29</v>
      </c>
      <c r="J13" s="46" t="s">
        <v>68</v>
      </c>
    </row>
    <row r="14" spans="2:10" ht="15" thickBot="1" x14ac:dyDescent="0.35">
      <c r="B14" s="23"/>
      <c r="C14" s="52" t="s">
        <v>59</v>
      </c>
      <c r="D14" s="52" t="s">
        <v>59</v>
      </c>
      <c r="E14" s="52"/>
      <c r="F14" s="52"/>
      <c r="G14" s="52"/>
      <c r="H14" s="52"/>
      <c r="I14" s="25"/>
      <c r="J14" s="46"/>
    </row>
    <row r="15" spans="2:10" ht="28.8" x14ac:dyDescent="0.3">
      <c r="B15" s="33" t="s">
        <v>30</v>
      </c>
      <c r="C15" s="70">
        <v>281047</v>
      </c>
      <c r="D15" s="70">
        <v>232704</v>
      </c>
      <c r="E15" s="54"/>
      <c r="F15" s="57"/>
      <c r="G15" s="53"/>
      <c r="H15" s="53"/>
      <c r="I15" s="41" t="s">
        <v>31</v>
      </c>
      <c r="J15" s="45"/>
    </row>
    <row r="16" spans="2:10" ht="28.8" x14ac:dyDescent="0.3">
      <c r="B16" s="31" t="s">
        <v>32</v>
      </c>
      <c r="C16" s="68">
        <v>252507</v>
      </c>
      <c r="D16" s="68">
        <v>306044</v>
      </c>
      <c r="E16" s="50">
        <f>D16-C16</f>
        <v>53537</v>
      </c>
      <c r="F16" s="49">
        <f t="shared" ref="F16:F17" si="5">IF(AND(C16=0,D16=0),0,IF(C16=0,1,IF(D16=0,-1,(D16-C16)/C16)))</f>
        <v>0.21202184493895218</v>
      </c>
      <c r="G16" s="34" t="str">
        <f t="shared" ref="G16:G17" si="6">IF(E16&gt;100000,"Yes",IF(E16&lt;-100000,"Yes","No"))</f>
        <v>No</v>
      </c>
      <c r="H16" s="34" t="str">
        <f t="shared" ref="H16:H17" si="7">IF(F16&gt;15%,"Yes",IF(F16&lt;-15%,"Yes","No"))</f>
        <v>Yes</v>
      </c>
      <c r="I16" s="39" t="s">
        <v>33</v>
      </c>
      <c r="J16" s="46" t="str">
        <f t="shared" ref="J16:J17" si="8">IF(ISBLANK(C16),"Enter figures",IF(G16="Yes","Please explain within the relevant tab",IF(H16="Yes","Please explain within the relevant tab","No explanation required")))</f>
        <v>Please explain within the relevant tab</v>
      </c>
    </row>
    <row r="17" spans="2:10" ht="29.4" thickBot="1" x14ac:dyDescent="0.35">
      <c r="B17" s="32" t="s">
        <v>34</v>
      </c>
      <c r="C17" s="71">
        <v>0</v>
      </c>
      <c r="D17" s="71">
        <v>0</v>
      </c>
      <c r="E17" s="51">
        <f>D17-C17</f>
        <v>0</v>
      </c>
      <c r="F17" s="58">
        <f t="shared" si="5"/>
        <v>0</v>
      </c>
      <c r="G17" s="35" t="str">
        <f t="shared" si="6"/>
        <v>No</v>
      </c>
      <c r="H17" s="35" t="str">
        <f t="shared" si="7"/>
        <v>No</v>
      </c>
      <c r="I17" s="40" t="s">
        <v>35</v>
      </c>
      <c r="J17" s="46" t="str">
        <f t="shared" si="8"/>
        <v>No explanation required</v>
      </c>
    </row>
  </sheetData>
  <mergeCells count="2">
    <mergeCell ref="C5:D5"/>
    <mergeCell ref="B3:I3"/>
  </mergeCells>
  <conditionalFormatting sqref="E8:E12 E16:E17">
    <cfRule type="cellIs" dxfId="6" priority="6" operator="lessThan">
      <formula>-100000</formula>
    </cfRule>
    <cfRule type="cellIs" dxfId="5" priority="7" operator="greaterThan">
      <formula>100000</formula>
    </cfRule>
  </conditionalFormatting>
  <conditionalFormatting sqref="F8:F12 F15:F17">
    <cfRule type="cellIs" dxfId="4" priority="4" operator="lessThan">
      <formula>-0.15</formula>
    </cfRule>
    <cfRule type="cellIs" dxfId="3" priority="5" operator="greaterThan">
      <formula>0.15</formula>
    </cfRule>
  </conditionalFormatting>
  <conditionalFormatting sqref="J8:J12">
    <cfRule type="cellIs" dxfId="2" priority="3" operator="equal">
      <formula>"Please explain within the relevant tab"</formula>
    </cfRule>
  </conditionalFormatting>
  <conditionalFormatting sqref="J13">
    <cfRule type="cellIs" dxfId="1" priority="2" operator="equal">
      <formula>"Please explain in the Reserves tab"</formula>
    </cfRule>
  </conditionalFormatting>
  <conditionalFormatting sqref="J16:J17">
    <cfRule type="cellIs" dxfId="0" priority="1" operator="equal">
      <formula>"Please explain within the relevant tab"</formula>
    </cfRule>
  </conditionalFormatting>
  <pageMargins left="0.7" right="0.7" top="0.75" bottom="0.75" header="0.3" footer="0.3"/>
  <pageSetup paperSize="9" scale="66" orientation="landscape" horizontalDpi="1200" verticalDpi="1200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E13" sqref="E13:F13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147.77734375" customWidth="1"/>
  </cols>
  <sheetData>
    <row r="1" spans="2:6" x14ac:dyDescent="0.3">
      <c r="B1" s="15" t="s">
        <v>3</v>
      </c>
    </row>
    <row r="3" spans="2:6" x14ac:dyDescent="0.3">
      <c r="B3" s="8"/>
    </row>
    <row r="4" spans="2:6" x14ac:dyDescent="0.3">
      <c r="B4" t="s">
        <v>2</v>
      </c>
      <c r="C4" s="36">
        <f>'Accounting Statement'!C8</f>
        <v>58955</v>
      </c>
      <c r="D4" t="s">
        <v>61</v>
      </c>
      <c r="E4" s="36">
        <f>'Accounting Statement'!D8</f>
        <v>68994</v>
      </c>
    </row>
    <row r="6" spans="2:6" x14ac:dyDescent="0.3">
      <c r="D6" t="s">
        <v>5</v>
      </c>
      <c r="E6" s="1">
        <f>E4-C4</f>
        <v>10039</v>
      </c>
    </row>
    <row r="7" spans="2:6" x14ac:dyDescent="0.3">
      <c r="D7" t="s">
        <v>39</v>
      </c>
      <c r="E7" s="6">
        <f>IF(AND(C4=0,E4=0),0,IF(C4=0,1,IF(E4=0,-1,(E4-C4)/C4)))</f>
        <v>0.17028241879399542</v>
      </c>
      <c r="F7" t="str">
        <f>IF(E7&lt;-0.15,"yes explain",IF(E7&gt;0.15,"Yes explain","No explanation required"))</f>
        <v>Yes explain</v>
      </c>
    </row>
    <row r="9" spans="2:6" x14ac:dyDescent="0.3">
      <c r="B9" s="8" t="s">
        <v>7</v>
      </c>
    </row>
    <row r="10" spans="2:6" x14ac:dyDescent="0.3">
      <c r="B10" s="8"/>
    </row>
    <row r="11" spans="2:6" s="3" customFormat="1" ht="27.6" x14ac:dyDescent="0.3">
      <c r="B11" s="4" t="s">
        <v>4</v>
      </c>
      <c r="C11" s="4" t="s">
        <v>62</v>
      </c>
      <c r="D11" s="5" t="s">
        <v>5</v>
      </c>
      <c r="E11" s="87" t="s">
        <v>1</v>
      </c>
      <c r="F11" s="88"/>
    </row>
    <row r="12" spans="2:6" s="11" customFormat="1" x14ac:dyDescent="0.3">
      <c r="B12" s="12">
        <v>58955</v>
      </c>
      <c r="C12" s="68">
        <v>68994</v>
      </c>
      <c r="D12" s="13">
        <f t="shared" ref="D12:D25" si="0">C12-B12</f>
        <v>10039</v>
      </c>
      <c r="E12" s="84" t="s">
        <v>73</v>
      </c>
      <c r="F12" s="85"/>
    </row>
    <row r="13" spans="2:6" s="11" customFormat="1" x14ac:dyDescent="0.3">
      <c r="B13" s="12"/>
      <c r="C13" s="12"/>
      <c r="D13" s="13">
        <f t="shared" si="0"/>
        <v>0</v>
      </c>
      <c r="E13" s="84"/>
      <c r="F13" s="85"/>
    </row>
    <row r="14" spans="2:6" s="11" customFormat="1" x14ac:dyDescent="0.3">
      <c r="B14" s="12"/>
      <c r="C14" s="12"/>
      <c r="D14" s="13">
        <f t="shared" si="0"/>
        <v>0</v>
      </c>
      <c r="E14" s="84"/>
      <c r="F14" s="85"/>
    </row>
    <row r="15" spans="2:6" s="11" customFormat="1" x14ac:dyDescent="0.3">
      <c r="B15" s="12"/>
      <c r="C15" s="12"/>
      <c r="D15" s="13">
        <f t="shared" si="0"/>
        <v>0</v>
      </c>
      <c r="E15" s="84"/>
      <c r="F15" s="85"/>
    </row>
    <row r="16" spans="2:6" s="11" customFormat="1" x14ac:dyDescent="0.3">
      <c r="B16" s="12"/>
      <c r="C16" s="12"/>
      <c r="D16" s="13">
        <f t="shared" si="0"/>
        <v>0</v>
      </c>
      <c r="E16" s="84"/>
      <c r="F16" s="85"/>
    </row>
    <row r="17" spans="1:8" s="11" customFormat="1" x14ac:dyDescent="0.3">
      <c r="B17" s="12"/>
      <c r="C17" s="12"/>
      <c r="D17" s="13">
        <f t="shared" si="0"/>
        <v>0</v>
      </c>
      <c r="E17" s="84"/>
      <c r="F17" s="85"/>
    </row>
    <row r="18" spans="1:8" s="11" customFormat="1" x14ac:dyDescent="0.3">
      <c r="B18" s="12"/>
      <c r="C18" s="12"/>
      <c r="D18" s="13">
        <f t="shared" si="0"/>
        <v>0</v>
      </c>
      <c r="E18" s="84"/>
      <c r="F18" s="85"/>
    </row>
    <row r="19" spans="1:8" s="11" customFormat="1" x14ac:dyDescent="0.3">
      <c r="B19" s="12"/>
      <c r="C19" s="12"/>
      <c r="D19" s="13">
        <f t="shared" si="0"/>
        <v>0</v>
      </c>
      <c r="E19" s="84"/>
      <c r="F19" s="85"/>
    </row>
    <row r="20" spans="1:8" s="11" customFormat="1" x14ac:dyDescent="0.3">
      <c r="B20" s="12"/>
      <c r="C20" s="12"/>
      <c r="D20" s="13">
        <f t="shared" si="0"/>
        <v>0</v>
      </c>
      <c r="E20" s="84"/>
      <c r="F20" s="85"/>
    </row>
    <row r="21" spans="1:8" s="11" customFormat="1" x14ac:dyDescent="0.3">
      <c r="B21" s="12"/>
      <c r="C21" s="12"/>
      <c r="D21" s="13">
        <f t="shared" si="0"/>
        <v>0</v>
      </c>
      <c r="E21" s="84"/>
      <c r="F21" s="85"/>
    </row>
    <row r="22" spans="1:8" s="11" customFormat="1" x14ac:dyDescent="0.3">
      <c r="B22" s="12"/>
      <c r="C22" s="12"/>
      <c r="D22" s="13">
        <f t="shared" si="0"/>
        <v>0</v>
      </c>
      <c r="E22" s="84"/>
      <c r="F22" s="85"/>
    </row>
    <row r="23" spans="1:8" s="11" customFormat="1" x14ac:dyDescent="0.3">
      <c r="B23" s="12"/>
      <c r="C23" s="12"/>
      <c r="D23" s="13">
        <f t="shared" si="0"/>
        <v>0</v>
      </c>
      <c r="E23" s="84"/>
      <c r="F23" s="85"/>
    </row>
    <row r="24" spans="1:8" s="11" customFormat="1" x14ac:dyDescent="0.3">
      <c r="B24" s="12"/>
      <c r="C24" s="12"/>
      <c r="D24" s="13">
        <f t="shared" si="0"/>
        <v>0</v>
      </c>
      <c r="E24" s="84"/>
      <c r="F24" s="85"/>
    </row>
    <row r="25" spans="1:8" s="11" customFormat="1" x14ac:dyDescent="0.3">
      <c r="B25" s="12"/>
      <c r="C25" s="12"/>
      <c r="D25" s="13">
        <f t="shared" si="0"/>
        <v>0</v>
      </c>
      <c r="E25" s="84"/>
      <c r="F25" s="85"/>
    </row>
    <row r="26" spans="1:8" x14ac:dyDescent="0.3">
      <c r="A26" s="9" t="s">
        <v>0</v>
      </c>
      <c r="B26" s="10">
        <f>SUM(B12:B25)</f>
        <v>58955</v>
      </c>
      <c r="C26" s="10">
        <f>SUM(C12:C25)</f>
        <v>68994</v>
      </c>
      <c r="D26" s="10">
        <f>SUM(D12:D25)</f>
        <v>10039</v>
      </c>
      <c r="E26" s="86"/>
      <c r="F26" s="85"/>
      <c r="G26" s="7"/>
    </row>
    <row r="27" spans="1:8" x14ac:dyDescent="0.3">
      <c r="H27" s="2"/>
    </row>
    <row r="28" spans="1:8" x14ac:dyDescent="0.3">
      <c r="F28" s="7"/>
    </row>
    <row r="29" spans="1:8" x14ac:dyDescent="0.3">
      <c r="A29" s="14" t="s">
        <v>6</v>
      </c>
    </row>
  </sheetData>
  <mergeCells count="16"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2:F22"/>
    <mergeCell ref="E23:F23"/>
    <mergeCell ref="E24:F24"/>
    <mergeCell ref="E25:F25"/>
    <mergeCell ref="E26:F2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3"/>
  <sheetViews>
    <sheetView topLeftCell="E7" workbookViewId="0">
      <selection activeCell="E15" sqref="E15:F15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190" customWidth="1"/>
  </cols>
  <sheetData>
    <row r="1" spans="1:7" x14ac:dyDescent="0.3">
      <c r="B1" s="15" t="s">
        <v>8</v>
      </c>
    </row>
    <row r="3" spans="1:7" x14ac:dyDescent="0.3">
      <c r="B3" s="8"/>
    </row>
    <row r="4" spans="1:7" x14ac:dyDescent="0.3">
      <c r="B4" t="s">
        <v>2</v>
      </c>
      <c r="C4" s="36">
        <f>'Accounting Statement'!C9</f>
        <v>90401</v>
      </c>
      <c r="D4" t="s">
        <v>61</v>
      </c>
      <c r="E4" s="36">
        <f>'Accounting Statement'!D9</f>
        <v>36922</v>
      </c>
    </row>
    <row r="6" spans="1:7" x14ac:dyDescent="0.3">
      <c r="D6" t="s">
        <v>5</v>
      </c>
      <c r="E6" s="1">
        <f>E4-C4</f>
        <v>-53479</v>
      </c>
    </row>
    <row r="7" spans="1:7" x14ac:dyDescent="0.3">
      <c r="D7" t="s">
        <v>39</v>
      </c>
      <c r="E7" s="6">
        <f>IF(AND(C4=0,E4=0),0,IF(C4=0,1,IF(E4=0,-1,(E4-C4)/C4)))</f>
        <v>-0.59157531443236244</v>
      </c>
      <c r="F7" t="str">
        <f>IF(E7&lt;-0.15,"yes explain",IF(E7&gt;0.15,"Yes explain","No explanation required"))</f>
        <v>yes explain</v>
      </c>
    </row>
    <row r="9" spans="1:7" x14ac:dyDescent="0.3">
      <c r="B9" s="8" t="s">
        <v>7</v>
      </c>
    </row>
    <row r="10" spans="1:7" x14ac:dyDescent="0.3">
      <c r="B10" s="76" t="s">
        <v>40</v>
      </c>
    </row>
    <row r="11" spans="1:7" x14ac:dyDescent="0.3">
      <c r="B11" s="76" t="s">
        <v>63</v>
      </c>
    </row>
    <row r="12" spans="1:7" x14ac:dyDescent="0.3">
      <c r="B12" s="76"/>
    </row>
    <row r="13" spans="1:7" x14ac:dyDescent="0.3">
      <c r="B13" s="8"/>
    </row>
    <row r="14" spans="1:7" s="3" customFormat="1" ht="27.6" x14ac:dyDescent="0.3">
      <c r="B14" s="4" t="s">
        <v>4</v>
      </c>
      <c r="C14" s="4" t="s">
        <v>62</v>
      </c>
      <c r="D14" s="5" t="s">
        <v>5</v>
      </c>
      <c r="E14" s="87" t="s">
        <v>1</v>
      </c>
      <c r="F14" s="88"/>
    </row>
    <row r="15" spans="1:7" s="17" customFormat="1" x14ac:dyDescent="0.3">
      <c r="A15" s="16"/>
      <c r="B15" s="13">
        <v>90401</v>
      </c>
      <c r="C15" s="13">
        <v>36922</v>
      </c>
      <c r="D15" s="74">
        <f>C15-B15</f>
        <v>-53479</v>
      </c>
      <c r="E15" s="89" t="s">
        <v>87</v>
      </c>
      <c r="F15" s="90"/>
      <c r="G15" s="16"/>
    </row>
    <row r="16" spans="1:7" s="11" customFormat="1" x14ac:dyDescent="0.3">
      <c r="B16" s="12"/>
      <c r="C16" s="12"/>
      <c r="D16" s="74">
        <f t="shared" ref="D16:D29" si="0">C16-B16</f>
        <v>0</v>
      </c>
      <c r="E16" s="84"/>
      <c r="F16" s="85"/>
    </row>
    <row r="17" spans="1:8" s="11" customFormat="1" x14ac:dyDescent="0.3">
      <c r="B17" s="12"/>
      <c r="C17" s="12"/>
      <c r="D17" s="74">
        <f t="shared" si="0"/>
        <v>0</v>
      </c>
      <c r="E17" s="84"/>
      <c r="F17" s="85"/>
    </row>
    <row r="18" spans="1:8" s="11" customFormat="1" x14ac:dyDescent="0.3">
      <c r="B18" s="12"/>
      <c r="C18" s="12"/>
      <c r="D18" s="74">
        <f t="shared" si="0"/>
        <v>0</v>
      </c>
      <c r="E18" s="84"/>
      <c r="F18" s="85"/>
    </row>
    <row r="19" spans="1:8" s="11" customFormat="1" x14ac:dyDescent="0.3">
      <c r="B19" s="12"/>
      <c r="C19" s="12"/>
      <c r="D19" s="74">
        <f t="shared" si="0"/>
        <v>0</v>
      </c>
      <c r="E19" s="84"/>
      <c r="F19" s="85"/>
    </row>
    <row r="20" spans="1:8" s="11" customFormat="1" x14ac:dyDescent="0.3">
      <c r="B20" s="12"/>
      <c r="C20" s="12"/>
      <c r="D20" s="74">
        <f t="shared" si="0"/>
        <v>0</v>
      </c>
      <c r="E20" s="84"/>
      <c r="F20" s="85"/>
    </row>
    <row r="21" spans="1:8" s="11" customFormat="1" x14ac:dyDescent="0.3">
      <c r="B21" s="12"/>
      <c r="C21" s="12"/>
      <c r="D21" s="74">
        <f t="shared" si="0"/>
        <v>0</v>
      </c>
      <c r="E21" s="84"/>
      <c r="F21" s="85"/>
    </row>
    <row r="22" spans="1:8" s="11" customFormat="1" x14ac:dyDescent="0.3">
      <c r="B22" s="12"/>
      <c r="C22" s="12"/>
      <c r="D22" s="74">
        <f t="shared" si="0"/>
        <v>0</v>
      </c>
      <c r="E22" s="84"/>
      <c r="F22" s="85"/>
    </row>
    <row r="23" spans="1:8" s="11" customFormat="1" x14ac:dyDescent="0.3">
      <c r="B23" s="12"/>
      <c r="C23" s="12"/>
      <c r="D23" s="74">
        <f t="shared" si="0"/>
        <v>0</v>
      </c>
      <c r="E23" s="84"/>
      <c r="F23" s="85"/>
    </row>
    <row r="24" spans="1:8" s="11" customFormat="1" x14ac:dyDescent="0.3">
      <c r="B24" s="12"/>
      <c r="C24" s="12"/>
      <c r="D24" s="74">
        <f t="shared" si="0"/>
        <v>0</v>
      </c>
      <c r="E24" s="84"/>
      <c r="F24" s="85"/>
    </row>
    <row r="25" spans="1:8" s="11" customFormat="1" x14ac:dyDescent="0.3">
      <c r="B25" s="12"/>
      <c r="C25" s="12"/>
      <c r="D25" s="74">
        <f t="shared" si="0"/>
        <v>0</v>
      </c>
      <c r="E25" s="84"/>
      <c r="F25" s="85"/>
    </row>
    <row r="26" spans="1:8" s="11" customFormat="1" x14ac:dyDescent="0.3">
      <c r="B26" s="12"/>
      <c r="C26" s="12"/>
      <c r="D26" s="74">
        <f t="shared" si="0"/>
        <v>0</v>
      </c>
      <c r="E26" s="84"/>
      <c r="F26" s="85"/>
    </row>
    <row r="27" spans="1:8" s="11" customFormat="1" x14ac:dyDescent="0.3">
      <c r="B27" s="12"/>
      <c r="C27" s="12"/>
      <c r="D27" s="74">
        <f t="shared" si="0"/>
        <v>0</v>
      </c>
      <c r="E27" s="84"/>
      <c r="F27" s="85"/>
    </row>
    <row r="28" spans="1:8" s="11" customFormat="1" x14ac:dyDescent="0.3">
      <c r="B28" s="12"/>
      <c r="C28" s="12"/>
      <c r="D28" s="74">
        <f t="shared" si="0"/>
        <v>0</v>
      </c>
      <c r="E28" s="84"/>
      <c r="F28" s="85"/>
    </row>
    <row r="29" spans="1:8" s="11" customFormat="1" x14ac:dyDescent="0.3">
      <c r="B29" s="12"/>
      <c r="C29" s="12"/>
      <c r="D29" s="74">
        <f t="shared" si="0"/>
        <v>0</v>
      </c>
      <c r="E29" s="84"/>
      <c r="F29" s="85"/>
    </row>
    <row r="30" spans="1:8" x14ac:dyDescent="0.3">
      <c r="A30" s="9" t="s">
        <v>0</v>
      </c>
      <c r="B30" s="10">
        <f>SUM(B15:B29)</f>
        <v>90401</v>
      </c>
      <c r="C30" s="10">
        <f>SUM(C15:C29)</f>
        <v>36922</v>
      </c>
      <c r="D30" s="75">
        <f>SUM(D15:D29)</f>
        <v>-53479</v>
      </c>
      <c r="E30" s="86"/>
      <c r="F30" s="85"/>
      <c r="G30" s="7"/>
    </row>
    <row r="31" spans="1:8" x14ac:dyDescent="0.3">
      <c r="H31" s="2"/>
    </row>
    <row r="32" spans="1:8" x14ac:dyDescent="0.3">
      <c r="F32" s="7"/>
    </row>
    <row r="33" spans="1:1" x14ac:dyDescent="0.3">
      <c r="A33" s="14" t="s">
        <v>6</v>
      </c>
    </row>
  </sheetData>
  <mergeCells count="17"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6:F26"/>
    <mergeCell ref="E27:F27"/>
    <mergeCell ref="E28:F28"/>
    <mergeCell ref="E29:F29"/>
    <mergeCell ref="E30:F30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1"/>
  <sheetViews>
    <sheetView workbookViewId="0">
      <selection activeCell="B10" sqref="B10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9</v>
      </c>
    </row>
    <row r="3" spans="1:7" x14ac:dyDescent="0.3">
      <c r="B3" s="8"/>
    </row>
    <row r="4" spans="1:7" x14ac:dyDescent="0.3">
      <c r="B4" t="s">
        <v>2</v>
      </c>
      <c r="C4" s="36">
        <f>'Accounting Statement'!C10</f>
        <v>34436</v>
      </c>
      <c r="D4" t="s">
        <v>61</v>
      </c>
      <c r="E4" s="36">
        <f>'Accounting Statement'!D10</f>
        <v>37144</v>
      </c>
    </row>
    <row r="6" spans="1:7" x14ac:dyDescent="0.3">
      <c r="D6" t="s">
        <v>5</v>
      </c>
      <c r="E6" s="1">
        <f>E4-C4</f>
        <v>2708</v>
      </c>
    </row>
    <row r="7" spans="1:7" x14ac:dyDescent="0.3">
      <c r="D7" t="s">
        <v>39</v>
      </c>
      <c r="E7" s="6">
        <f>IF(AND(C4=0,E4=0),0,IF(C4=0,1,IF(E4=0,-1,(E4-C4)/C4)))</f>
        <v>7.8638633987687306E-2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7</v>
      </c>
    </row>
    <row r="10" spans="1:7" x14ac:dyDescent="0.3">
      <c r="B10" s="76" t="s">
        <v>72</v>
      </c>
    </row>
    <row r="11" spans="1:7" x14ac:dyDescent="0.3">
      <c r="B11" s="8"/>
    </row>
    <row r="12" spans="1:7" s="3" customFormat="1" ht="27.6" x14ac:dyDescent="0.3">
      <c r="B12" s="4" t="s">
        <v>4</v>
      </c>
      <c r="C12" s="4" t="s">
        <v>62</v>
      </c>
      <c r="D12" s="5" t="s">
        <v>5</v>
      </c>
      <c r="E12" s="87" t="s">
        <v>1</v>
      </c>
      <c r="F12" s="88"/>
    </row>
    <row r="13" spans="1:7" s="17" customFormat="1" x14ac:dyDescent="0.3">
      <c r="A13" s="16"/>
      <c r="B13" s="13"/>
      <c r="C13" s="13"/>
      <c r="D13" s="13">
        <f>C13-B13</f>
        <v>0</v>
      </c>
      <c r="E13" s="89"/>
      <c r="F13" s="90"/>
      <c r="G13" s="16"/>
    </row>
    <row r="14" spans="1:7" s="11" customFormat="1" x14ac:dyDescent="0.3">
      <c r="B14" s="12"/>
      <c r="C14" s="12"/>
      <c r="D14" s="13">
        <f t="shared" ref="D14:D27" si="0">C14-B14</f>
        <v>0</v>
      </c>
      <c r="E14" s="84"/>
      <c r="F14" s="85"/>
    </row>
    <row r="15" spans="1:7" s="11" customFormat="1" x14ac:dyDescent="0.3">
      <c r="B15" s="12"/>
      <c r="C15" s="12"/>
      <c r="D15" s="13">
        <f t="shared" si="0"/>
        <v>0</v>
      </c>
      <c r="E15" s="84"/>
      <c r="F15" s="85"/>
    </row>
    <row r="16" spans="1:7" s="11" customFormat="1" x14ac:dyDescent="0.3">
      <c r="B16" s="12"/>
      <c r="C16" s="12"/>
      <c r="D16" s="13">
        <f t="shared" si="0"/>
        <v>0</v>
      </c>
      <c r="E16" s="84"/>
      <c r="F16" s="85"/>
    </row>
    <row r="17" spans="1:8" s="11" customFormat="1" x14ac:dyDescent="0.3">
      <c r="B17" s="12"/>
      <c r="C17" s="12"/>
      <c r="D17" s="13">
        <f t="shared" si="0"/>
        <v>0</v>
      </c>
      <c r="E17" s="84"/>
      <c r="F17" s="85"/>
    </row>
    <row r="18" spans="1:8" s="11" customFormat="1" x14ac:dyDescent="0.3">
      <c r="B18" s="12"/>
      <c r="C18" s="12"/>
      <c r="D18" s="13">
        <f t="shared" si="0"/>
        <v>0</v>
      </c>
      <c r="E18" s="84"/>
      <c r="F18" s="85"/>
    </row>
    <row r="19" spans="1:8" s="11" customFormat="1" x14ac:dyDescent="0.3">
      <c r="B19" s="12"/>
      <c r="C19" s="12"/>
      <c r="D19" s="13">
        <f t="shared" si="0"/>
        <v>0</v>
      </c>
      <c r="E19" s="84"/>
      <c r="F19" s="85"/>
    </row>
    <row r="20" spans="1:8" s="11" customFormat="1" x14ac:dyDescent="0.3">
      <c r="B20" s="12"/>
      <c r="C20" s="12"/>
      <c r="D20" s="13">
        <f t="shared" si="0"/>
        <v>0</v>
      </c>
      <c r="E20" s="84"/>
      <c r="F20" s="85"/>
    </row>
    <row r="21" spans="1:8" s="11" customFormat="1" x14ac:dyDescent="0.3">
      <c r="B21" s="12"/>
      <c r="C21" s="12"/>
      <c r="D21" s="13">
        <f t="shared" si="0"/>
        <v>0</v>
      </c>
      <c r="E21" s="84"/>
      <c r="F21" s="85"/>
    </row>
    <row r="22" spans="1:8" s="11" customFormat="1" x14ac:dyDescent="0.3">
      <c r="B22" s="12"/>
      <c r="C22" s="12"/>
      <c r="D22" s="13">
        <f t="shared" si="0"/>
        <v>0</v>
      </c>
      <c r="E22" s="84"/>
      <c r="F22" s="85"/>
    </row>
    <row r="23" spans="1:8" s="11" customFormat="1" x14ac:dyDescent="0.3">
      <c r="B23" s="12"/>
      <c r="C23" s="12"/>
      <c r="D23" s="13">
        <f t="shared" si="0"/>
        <v>0</v>
      </c>
      <c r="E23" s="84"/>
      <c r="F23" s="85"/>
    </row>
    <row r="24" spans="1:8" s="11" customFormat="1" x14ac:dyDescent="0.3">
      <c r="B24" s="12"/>
      <c r="C24" s="12"/>
      <c r="D24" s="13">
        <f t="shared" si="0"/>
        <v>0</v>
      </c>
      <c r="E24" s="84"/>
      <c r="F24" s="85"/>
    </row>
    <row r="25" spans="1:8" s="11" customFormat="1" x14ac:dyDescent="0.3">
      <c r="B25" s="12"/>
      <c r="C25" s="12"/>
      <c r="D25" s="13">
        <f t="shared" si="0"/>
        <v>0</v>
      </c>
      <c r="E25" s="84"/>
      <c r="F25" s="85"/>
    </row>
    <row r="26" spans="1:8" s="11" customFormat="1" x14ac:dyDescent="0.3">
      <c r="B26" s="12"/>
      <c r="C26" s="12"/>
      <c r="D26" s="13">
        <f t="shared" si="0"/>
        <v>0</v>
      </c>
      <c r="E26" s="84"/>
      <c r="F26" s="85"/>
    </row>
    <row r="27" spans="1:8" s="11" customFormat="1" x14ac:dyDescent="0.3">
      <c r="B27" s="12"/>
      <c r="C27" s="12"/>
      <c r="D27" s="13">
        <f t="shared" si="0"/>
        <v>0</v>
      </c>
      <c r="E27" s="84"/>
      <c r="F27" s="85"/>
    </row>
    <row r="28" spans="1:8" x14ac:dyDescent="0.3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6"/>
      <c r="F28" s="85"/>
      <c r="G28" s="7"/>
    </row>
    <row r="29" spans="1:8" x14ac:dyDescent="0.3">
      <c r="H29" s="2"/>
    </row>
    <row r="30" spans="1:8" x14ac:dyDescent="0.3">
      <c r="F30" s="7"/>
    </row>
    <row r="31" spans="1:8" x14ac:dyDescent="0.3">
      <c r="A31" s="14" t="s">
        <v>6</v>
      </c>
    </row>
  </sheetData>
  <mergeCells count="17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D4" sqref="D4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10</v>
      </c>
    </row>
    <row r="3" spans="1:7" x14ac:dyDescent="0.3">
      <c r="B3" s="8"/>
    </row>
    <row r="4" spans="1:7" x14ac:dyDescent="0.3">
      <c r="B4" t="s">
        <v>2</v>
      </c>
      <c r="C4" s="36">
        <f>'Accounting Statement'!C11</f>
        <v>0</v>
      </c>
      <c r="D4" t="s">
        <v>61</v>
      </c>
      <c r="E4" s="36">
        <f>'Accounting Statement'!D11</f>
        <v>0</v>
      </c>
    </row>
    <row r="6" spans="1:7" x14ac:dyDescent="0.3">
      <c r="D6" t="s">
        <v>5</v>
      </c>
      <c r="E6" s="1">
        <f>E4-C4</f>
        <v>0</v>
      </c>
    </row>
    <row r="7" spans="1:7" x14ac:dyDescent="0.3">
      <c r="D7" t="s">
        <v>39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7</v>
      </c>
    </row>
    <row r="10" spans="1:7" x14ac:dyDescent="0.3">
      <c r="B10" s="8"/>
    </row>
    <row r="11" spans="1:7" s="3" customFormat="1" ht="27.6" x14ac:dyDescent="0.3">
      <c r="B11" s="4" t="s">
        <v>4</v>
      </c>
      <c r="C11" s="4" t="s">
        <v>62</v>
      </c>
      <c r="D11" s="5" t="s">
        <v>5</v>
      </c>
      <c r="E11" s="87" t="s">
        <v>1</v>
      </c>
      <c r="F11" s="88"/>
    </row>
    <row r="12" spans="1:7" s="17" customFormat="1" x14ac:dyDescent="0.3">
      <c r="A12" s="16"/>
      <c r="B12" s="13"/>
      <c r="C12" s="13"/>
      <c r="D12" s="13">
        <f>C12-B12</f>
        <v>0</v>
      </c>
      <c r="E12" s="89"/>
      <c r="F12" s="90"/>
      <c r="G12" s="16"/>
    </row>
    <row r="13" spans="1:7" s="11" customFormat="1" x14ac:dyDescent="0.3">
      <c r="B13" s="12"/>
      <c r="C13" s="12"/>
      <c r="D13" s="13">
        <f t="shared" ref="D13:D26" si="0">C13-B13</f>
        <v>0</v>
      </c>
      <c r="E13" s="84"/>
      <c r="F13" s="85"/>
    </row>
    <row r="14" spans="1:7" s="11" customFormat="1" x14ac:dyDescent="0.3">
      <c r="B14" s="12"/>
      <c r="C14" s="12"/>
      <c r="D14" s="13">
        <f t="shared" si="0"/>
        <v>0</v>
      </c>
      <c r="E14" s="84"/>
      <c r="F14" s="85"/>
    </row>
    <row r="15" spans="1:7" s="11" customFormat="1" x14ac:dyDescent="0.3">
      <c r="B15" s="12"/>
      <c r="C15" s="12"/>
      <c r="D15" s="13">
        <f t="shared" si="0"/>
        <v>0</v>
      </c>
      <c r="E15" s="84"/>
      <c r="F15" s="85"/>
    </row>
    <row r="16" spans="1:7" s="11" customFormat="1" x14ac:dyDescent="0.3">
      <c r="B16" s="12"/>
      <c r="C16" s="12"/>
      <c r="D16" s="13">
        <f t="shared" si="0"/>
        <v>0</v>
      </c>
      <c r="E16" s="84"/>
      <c r="F16" s="85"/>
    </row>
    <row r="17" spans="1:8" s="11" customFormat="1" x14ac:dyDescent="0.3">
      <c r="B17" s="12"/>
      <c r="C17" s="12"/>
      <c r="D17" s="13">
        <f t="shared" si="0"/>
        <v>0</v>
      </c>
      <c r="E17" s="84"/>
      <c r="F17" s="85"/>
    </row>
    <row r="18" spans="1:8" s="11" customFormat="1" x14ac:dyDescent="0.3">
      <c r="B18" s="12"/>
      <c r="C18" s="12"/>
      <c r="D18" s="13">
        <f t="shared" si="0"/>
        <v>0</v>
      </c>
      <c r="E18" s="84"/>
      <c r="F18" s="85"/>
    </row>
    <row r="19" spans="1:8" s="11" customFormat="1" x14ac:dyDescent="0.3">
      <c r="B19" s="12"/>
      <c r="C19" s="12"/>
      <c r="D19" s="13">
        <f t="shared" si="0"/>
        <v>0</v>
      </c>
      <c r="E19" s="84"/>
      <c r="F19" s="85"/>
    </row>
    <row r="20" spans="1:8" s="11" customFormat="1" x14ac:dyDescent="0.3">
      <c r="B20" s="12"/>
      <c r="C20" s="12"/>
      <c r="D20" s="13">
        <f t="shared" si="0"/>
        <v>0</v>
      </c>
      <c r="E20" s="84"/>
      <c r="F20" s="85"/>
    </row>
    <row r="21" spans="1:8" s="11" customFormat="1" x14ac:dyDescent="0.3">
      <c r="B21" s="12"/>
      <c r="C21" s="12"/>
      <c r="D21" s="13">
        <f t="shared" si="0"/>
        <v>0</v>
      </c>
      <c r="E21" s="84"/>
      <c r="F21" s="85"/>
    </row>
    <row r="22" spans="1:8" s="11" customFormat="1" x14ac:dyDescent="0.3">
      <c r="B22" s="12"/>
      <c r="C22" s="12"/>
      <c r="D22" s="13">
        <f t="shared" si="0"/>
        <v>0</v>
      </c>
      <c r="E22" s="84"/>
      <c r="F22" s="85"/>
    </row>
    <row r="23" spans="1:8" s="11" customFormat="1" x14ac:dyDescent="0.3">
      <c r="B23" s="12"/>
      <c r="C23" s="12"/>
      <c r="D23" s="13">
        <f t="shared" si="0"/>
        <v>0</v>
      </c>
      <c r="E23" s="84"/>
      <c r="F23" s="85"/>
    </row>
    <row r="24" spans="1:8" s="11" customFormat="1" x14ac:dyDescent="0.3">
      <c r="B24" s="12"/>
      <c r="C24" s="12"/>
      <c r="D24" s="13">
        <f t="shared" si="0"/>
        <v>0</v>
      </c>
      <c r="E24" s="84"/>
      <c r="F24" s="85"/>
    </row>
    <row r="25" spans="1:8" s="11" customFormat="1" x14ac:dyDescent="0.3">
      <c r="B25" s="12"/>
      <c r="C25" s="12"/>
      <c r="D25" s="13">
        <f t="shared" si="0"/>
        <v>0</v>
      </c>
      <c r="E25" s="84"/>
      <c r="F25" s="85"/>
    </row>
    <row r="26" spans="1:8" s="11" customFormat="1" x14ac:dyDescent="0.3">
      <c r="B26" s="12"/>
      <c r="C26" s="12"/>
      <c r="D26" s="13">
        <f t="shared" si="0"/>
        <v>0</v>
      </c>
      <c r="E26" s="84"/>
      <c r="F26" s="85"/>
    </row>
    <row r="27" spans="1:8" x14ac:dyDescent="0.3">
      <c r="A27" s="9" t="s">
        <v>0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6"/>
      <c r="F27" s="85"/>
      <c r="G27" s="7"/>
    </row>
    <row r="28" spans="1:8" x14ac:dyDescent="0.3">
      <c r="H28" s="2"/>
    </row>
    <row r="29" spans="1:8" x14ac:dyDescent="0.3">
      <c r="F29" s="7"/>
    </row>
    <row r="30" spans="1:8" x14ac:dyDescent="0.3">
      <c r="A30" s="14" t="s">
        <v>6</v>
      </c>
    </row>
  </sheetData>
  <mergeCells count="17"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2"/>
  <sheetViews>
    <sheetView topLeftCell="A12" workbookViewId="0">
      <selection activeCell="D33" sqref="D33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157.44140625" customWidth="1"/>
    <col min="7" max="7" width="20.33203125" customWidth="1"/>
  </cols>
  <sheetData>
    <row r="1" spans="1:8" x14ac:dyDescent="0.3">
      <c r="B1" s="15" t="s">
        <v>11</v>
      </c>
    </row>
    <row r="3" spans="1:8" x14ac:dyDescent="0.3">
      <c r="B3" s="8"/>
    </row>
    <row r="4" spans="1:8" x14ac:dyDescent="0.3">
      <c r="B4" t="s">
        <v>2</v>
      </c>
      <c r="C4" s="36">
        <f>'Accounting Statement'!C12</f>
        <v>95746</v>
      </c>
      <c r="D4" t="s">
        <v>61</v>
      </c>
      <c r="E4" s="36">
        <f>'Accounting Statement'!D12</f>
        <v>117115</v>
      </c>
    </row>
    <row r="6" spans="1:8" x14ac:dyDescent="0.3">
      <c r="D6" t="s">
        <v>5</v>
      </c>
      <c r="E6" s="1">
        <f>E4-C4</f>
        <v>21369</v>
      </c>
    </row>
    <row r="7" spans="1:8" x14ac:dyDescent="0.3">
      <c r="D7" t="s">
        <v>39</v>
      </c>
      <c r="E7" s="6">
        <f>IF(AND(C4=0,E4=0),0,IF(C4=0,1,IF(E4=0,-1,(E4-C4)/C4)))</f>
        <v>0.2231842583502183</v>
      </c>
      <c r="F7" t="str">
        <f>IF(E7&lt;-0.15,"yes explain",IF(E7&gt;0.15,"Yes explain","No explanation required"))</f>
        <v>Yes explain</v>
      </c>
    </row>
    <row r="9" spans="1:8" x14ac:dyDescent="0.3">
      <c r="B9" s="8" t="s">
        <v>7</v>
      </c>
    </row>
    <row r="10" spans="1:8" ht="15" x14ac:dyDescent="0.35">
      <c r="B10" s="18" t="s">
        <v>41</v>
      </c>
    </row>
    <row r="11" spans="1:8" x14ac:dyDescent="0.3">
      <c r="B11" s="76" t="s">
        <v>63</v>
      </c>
    </row>
    <row r="12" spans="1:8" x14ac:dyDescent="0.3">
      <c r="B12" s="8"/>
    </row>
    <row r="13" spans="1:8" s="3" customFormat="1" ht="27.6" x14ac:dyDescent="0.3">
      <c r="B13" s="4" t="s">
        <v>4</v>
      </c>
      <c r="C13" s="4" t="s">
        <v>62</v>
      </c>
      <c r="D13" s="5" t="s">
        <v>5</v>
      </c>
      <c r="E13" s="87" t="s">
        <v>1</v>
      </c>
      <c r="F13" s="88"/>
      <c r="G13" s="87" t="s">
        <v>64</v>
      </c>
      <c r="H13" s="88"/>
    </row>
    <row r="14" spans="1:8" s="17" customFormat="1" x14ac:dyDescent="0.3">
      <c r="A14" s="16"/>
      <c r="B14" s="13">
        <v>95746</v>
      </c>
      <c r="C14" s="13">
        <v>117115</v>
      </c>
      <c r="D14" s="74">
        <f>C14-B14</f>
        <v>21369</v>
      </c>
      <c r="E14" s="84"/>
      <c r="F14" s="91"/>
      <c r="G14" s="16"/>
    </row>
    <row r="15" spans="1:8" s="11" customFormat="1" x14ac:dyDescent="0.3">
      <c r="B15" s="12"/>
      <c r="C15" s="12"/>
      <c r="D15" s="74">
        <f t="shared" ref="D15:D28" si="0">C15-B15</f>
        <v>0</v>
      </c>
      <c r="E15" s="84"/>
      <c r="F15" s="85"/>
    </row>
    <row r="16" spans="1:8" s="11" customFormat="1" x14ac:dyDescent="0.3">
      <c r="B16" s="12"/>
      <c r="C16" s="12"/>
      <c r="D16" s="78">
        <v>11381</v>
      </c>
      <c r="E16" s="84" t="s">
        <v>75</v>
      </c>
      <c r="F16" s="85"/>
    </row>
    <row r="17" spans="1:8" s="11" customFormat="1" x14ac:dyDescent="0.3">
      <c r="B17" s="12"/>
      <c r="C17" s="12"/>
      <c r="D17" s="74"/>
      <c r="E17" s="84" t="s">
        <v>74</v>
      </c>
      <c r="F17" s="85"/>
    </row>
    <row r="18" spans="1:8" s="11" customFormat="1" x14ac:dyDescent="0.3">
      <c r="B18" s="12"/>
      <c r="C18" s="12"/>
      <c r="D18" s="78">
        <v>4723</v>
      </c>
      <c r="E18" s="84" t="s">
        <v>76</v>
      </c>
      <c r="F18" s="85"/>
    </row>
    <row r="19" spans="1:8" s="11" customFormat="1" x14ac:dyDescent="0.3">
      <c r="B19" s="12"/>
      <c r="C19" s="12"/>
      <c r="D19" s="74">
        <v>1500</v>
      </c>
      <c r="E19" s="84" t="s">
        <v>77</v>
      </c>
      <c r="F19" s="85"/>
    </row>
    <row r="20" spans="1:8" s="11" customFormat="1" x14ac:dyDescent="0.3">
      <c r="B20" s="12"/>
      <c r="C20" s="12"/>
      <c r="D20" s="74">
        <v>2995</v>
      </c>
      <c r="E20" s="84" t="s">
        <v>78</v>
      </c>
      <c r="F20" s="85"/>
    </row>
    <row r="21" spans="1:8" s="11" customFormat="1" x14ac:dyDescent="0.3">
      <c r="B21" s="12"/>
      <c r="C21" s="12"/>
      <c r="D21" s="74">
        <v>770</v>
      </c>
      <c r="E21" s="84" t="s">
        <v>79</v>
      </c>
      <c r="F21" s="85"/>
    </row>
    <row r="22" spans="1:8" s="11" customFormat="1" x14ac:dyDescent="0.3">
      <c r="B22" s="12"/>
      <c r="C22" s="12"/>
      <c r="D22" s="74">
        <f t="shared" si="0"/>
        <v>0</v>
      </c>
      <c r="E22" s="84"/>
      <c r="F22" s="85"/>
    </row>
    <row r="23" spans="1:8" s="11" customFormat="1" x14ac:dyDescent="0.3">
      <c r="B23" s="12"/>
      <c r="C23" s="12"/>
      <c r="D23" s="74">
        <f t="shared" si="0"/>
        <v>0</v>
      </c>
      <c r="E23" s="84"/>
      <c r="F23" s="85"/>
    </row>
    <row r="24" spans="1:8" s="11" customFormat="1" x14ac:dyDescent="0.3">
      <c r="B24" s="12"/>
      <c r="C24" s="12"/>
      <c r="D24" s="74">
        <f t="shared" si="0"/>
        <v>0</v>
      </c>
      <c r="E24" s="84"/>
      <c r="F24" s="85"/>
    </row>
    <row r="25" spans="1:8" s="11" customFormat="1" x14ac:dyDescent="0.3">
      <c r="B25" s="12"/>
      <c r="C25" s="12"/>
      <c r="D25" s="74">
        <f t="shared" si="0"/>
        <v>0</v>
      </c>
      <c r="E25" s="84"/>
      <c r="F25" s="85"/>
    </row>
    <row r="26" spans="1:8" s="11" customFormat="1" x14ac:dyDescent="0.3">
      <c r="B26" s="12"/>
      <c r="C26" s="12"/>
      <c r="D26" s="74">
        <f t="shared" si="0"/>
        <v>0</v>
      </c>
      <c r="E26" s="84"/>
      <c r="F26" s="85"/>
    </row>
    <row r="27" spans="1:8" s="11" customFormat="1" x14ac:dyDescent="0.3">
      <c r="B27" s="12"/>
      <c r="C27" s="12"/>
      <c r="D27" s="74">
        <f t="shared" si="0"/>
        <v>0</v>
      </c>
      <c r="E27" s="84"/>
      <c r="F27" s="85"/>
    </row>
    <row r="28" spans="1:8" s="11" customFormat="1" x14ac:dyDescent="0.3">
      <c r="B28" s="12"/>
      <c r="C28" s="12"/>
      <c r="D28" s="74">
        <f t="shared" si="0"/>
        <v>0</v>
      </c>
      <c r="E28" s="84"/>
      <c r="F28" s="85"/>
    </row>
    <row r="29" spans="1:8" x14ac:dyDescent="0.3">
      <c r="A29" s="9" t="s">
        <v>0</v>
      </c>
      <c r="B29" s="10">
        <f>SUM(B14:B28)</f>
        <v>95746</v>
      </c>
      <c r="C29" s="10">
        <f>SUM(C14:C28)</f>
        <v>117115</v>
      </c>
      <c r="D29" s="79">
        <f>SUM(D16:D28)</f>
        <v>21369</v>
      </c>
      <c r="E29" s="86"/>
      <c r="F29" s="85"/>
      <c r="G29" s="7"/>
    </row>
    <row r="30" spans="1:8" x14ac:dyDescent="0.3">
      <c r="H30" s="2"/>
    </row>
    <row r="31" spans="1:8" x14ac:dyDescent="0.3">
      <c r="F31" s="7"/>
    </row>
    <row r="32" spans="1:8" x14ac:dyDescent="0.3">
      <c r="A32" s="14" t="s">
        <v>6</v>
      </c>
    </row>
  </sheetData>
  <mergeCells count="18">
    <mergeCell ref="E29:F29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G13:H13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2"/>
  <sheetViews>
    <sheetView workbookViewId="0">
      <selection activeCell="G4" sqref="G4:G5"/>
    </sheetView>
  </sheetViews>
  <sheetFormatPr defaultColWidth="9.109375" defaultRowHeight="14.4" x14ac:dyDescent="0.3"/>
  <cols>
    <col min="1" max="1" width="6.88671875" style="59" bestFit="1" customWidth="1"/>
    <col min="2" max="2" width="11.33203125" style="59" customWidth="1"/>
    <col min="3" max="3" width="10.6640625" style="59" customWidth="1"/>
    <col min="4" max="4" width="10.44140625" style="59" bestFit="1" customWidth="1"/>
    <col min="5" max="5" width="9.88671875" style="59" customWidth="1"/>
    <col min="6" max="6" width="12.5546875" style="59" customWidth="1"/>
    <col min="7" max="16384" width="9.109375" style="59"/>
  </cols>
  <sheetData>
    <row r="1" spans="2:7" x14ac:dyDescent="0.3">
      <c r="B1" s="64" t="s">
        <v>45</v>
      </c>
    </row>
    <row r="3" spans="2:7" x14ac:dyDescent="0.3">
      <c r="B3" s="60"/>
    </row>
    <row r="4" spans="2:7" x14ac:dyDescent="0.3">
      <c r="B4" s="59" t="s">
        <v>46</v>
      </c>
      <c r="C4" s="65">
        <f>'Accounting Statement'!D13</f>
        <v>232704</v>
      </c>
      <c r="D4" s="59" t="s">
        <v>47</v>
      </c>
      <c r="E4" s="65">
        <f>'Accounting Statement'!D8</f>
        <v>68994</v>
      </c>
    </row>
    <row r="6" spans="2:7" x14ac:dyDescent="0.3">
      <c r="D6" s="66"/>
    </row>
    <row r="7" spans="2:7" x14ac:dyDescent="0.3">
      <c r="E7" s="67"/>
    </row>
    <row r="8" spans="2:7" x14ac:dyDescent="0.3">
      <c r="E8" s="60" t="s">
        <v>48</v>
      </c>
      <c r="F8" s="60" t="s">
        <v>48</v>
      </c>
      <c r="G8" s="60" t="s">
        <v>48</v>
      </c>
    </row>
    <row r="9" spans="2:7" x14ac:dyDescent="0.3">
      <c r="B9" s="60" t="s">
        <v>49</v>
      </c>
    </row>
    <row r="10" spans="2:7" x14ac:dyDescent="0.3">
      <c r="C10" s="61" t="s">
        <v>50</v>
      </c>
      <c r="E10" s="61">
        <v>30338.35</v>
      </c>
    </row>
    <row r="11" spans="2:7" x14ac:dyDescent="0.3">
      <c r="C11" s="61" t="s">
        <v>51</v>
      </c>
      <c r="E11" s="61">
        <v>50000</v>
      </c>
    </row>
    <row r="12" spans="2:7" x14ac:dyDescent="0.3">
      <c r="C12" s="61" t="s">
        <v>52</v>
      </c>
      <c r="E12" s="61">
        <v>152364.56</v>
      </c>
    </row>
    <row r="13" spans="2:7" x14ac:dyDescent="0.3">
      <c r="C13" s="61" t="s">
        <v>53</v>
      </c>
      <c r="E13" s="61">
        <v>1</v>
      </c>
    </row>
    <row r="14" spans="2:7" x14ac:dyDescent="0.3">
      <c r="C14" s="61" t="s">
        <v>54</v>
      </c>
      <c r="E14" s="61"/>
    </row>
    <row r="15" spans="2:7" x14ac:dyDescent="0.3">
      <c r="C15" s="61" t="s">
        <v>55</v>
      </c>
      <c r="E15" s="61"/>
    </row>
    <row r="16" spans="2:7" x14ac:dyDescent="0.3">
      <c r="C16" s="61" t="s">
        <v>56</v>
      </c>
      <c r="E16" s="61"/>
    </row>
    <row r="17" spans="2:7" x14ac:dyDescent="0.3">
      <c r="F17" s="62">
        <f>SUM(E10:E16)</f>
        <v>232703.91</v>
      </c>
    </row>
    <row r="19" spans="2:7" x14ac:dyDescent="0.3">
      <c r="B19" s="60" t="s">
        <v>57</v>
      </c>
      <c r="E19" s="61"/>
    </row>
    <row r="20" spans="2:7" x14ac:dyDescent="0.3">
      <c r="F20" s="62">
        <f>E19</f>
        <v>0</v>
      </c>
    </row>
    <row r="21" spans="2:7" ht="15" thickBot="1" x14ac:dyDescent="0.35">
      <c r="B21" s="60" t="s">
        <v>58</v>
      </c>
      <c r="G21" s="63">
        <f>F17+F20</f>
        <v>232703.91</v>
      </c>
    </row>
    <row r="22" spans="2:7" ht="15" thickTop="1" x14ac:dyDescent="0.3"/>
  </sheetData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40"/>
  <sheetViews>
    <sheetView tabSelected="1" topLeftCell="A7" workbookViewId="0">
      <selection activeCell="G21" sqref="G21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  <col min="7" max="7" width="22" bestFit="1" customWidth="1"/>
    <col min="8" max="8" width="13.6640625" customWidth="1"/>
  </cols>
  <sheetData>
    <row r="1" spans="1:8" x14ac:dyDescent="0.3">
      <c r="B1" s="15" t="s">
        <v>12</v>
      </c>
    </row>
    <row r="3" spans="1:8" x14ac:dyDescent="0.3">
      <c r="B3" s="8"/>
    </row>
    <row r="4" spans="1:8" x14ac:dyDescent="0.3">
      <c r="B4" t="s">
        <v>2</v>
      </c>
      <c r="C4" s="36">
        <f>'Accounting Statement'!C16</f>
        <v>252507</v>
      </c>
      <c r="D4" t="s">
        <v>61</v>
      </c>
      <c r="E4" s="36">
        <f>'Accounting Statement'!D16</f>
        <v>306044</v>
      </c>
    </row>
    <row r="6" spans="1:8" x14ac:dyDescent="0.3">
      <c r="D6" t="s">
        <v>5</v>
      </c>
      <c r="E6" s="1">
        <f>E4-C4</f>
        <v>53537</v>
      </c>
    </row>
    <row r="7" spans="1:8" x14ac:dyDescent="0.3">
      <c r="D7" t="s">
        <v>39</v>
      </c>
      <c r="E7" s="6">
        <f>IF(AND(C4=0,E4=0),0,IF(C4=0,1,IF(E4=0,-1,(E4-C4)/C4)))</f>
        <v>0.21202184493895218</v>
      </c>
      <c r="F7" t="str">
        <f>IF(E7&lt;-0.15,"yes explain",IF(E7&gt;0.15,"Yes explain","No explanation required - unless there is a capital payment or receipt in excess of 15% of fixed assets"))</f>
        <v>Yes explain</v>
      </c>
    </row>
    <row r="9" spans="1:8" x14ac:dyDescent="0.3">
      <c r="B9" s="8" t="s">
        <v>7</v>
      </c>
    </row>
    <row r="10" spans="1:8" ht="15" x14ac:dyDescent="0.35">
      <c r="B10" s="19" t="s">
        <v>13</v>
      </c>
    </row>
    <row r="11" spans="1:8" ht="15" x14ac:dyDescent="0.35">
      <c r="B11" s="18" t="s">
        <v>65</v>
      </c>
    </row>
    <row r="12" spans="1:8" s="3" customFormat="1" ht="26.25" customHeight="1" x14ac:dyDescent="0.3">
      <c r="B12" s="4" t="s">
        <v>4</v>
      </c>
      <c r="C12" s="4" t="s">
        <v>62</v>
      </c>
      <c r="D12" s="5" t="s">
        <v>5</v>
      </c>
      <c r="E12" s="87" t="s">
        <v>1</v>
      </c>
      <c r="F12" s="88"/>
      <c r="G12" s="72" t="s">
        <v>69</v>
      </c>
      <c r="H12" s="73" t="s">
        <v>70</v>
      </c>
    </row>
    <row r="13" spans="1:8" s="17" customFormat="1" x14ac:dyDescent="0.3">
      <c r="A13" s="16"/>
      <c r="B13" s="77"/>
      <c r="C13" s="77"/>
      <c r="D13" s="13"/>
      <c r="E13" s="89"/>
      <c r="F13" s="90"/>
      <c r="G13" s="16"/>
    </row>
    <row r="14" spans="1:8" s="11" customFormat="1" x14ac:dyDescent="0.3">
      <c r="B14" s="12">
        <v>252507</v>
      </c>
      <c r="C14" s="12">
        <v>306044</v>
      </c>
      <c r="D14" s="13">
        <f t="shared" ref="D14:D27" si="0">C14-B14</f>
        <v>53537</v>
      </c>
      <c r="E14" s="84"/>
      <c r="F14" s="85"/>
    </row>
    <row r="15" spans="1:8" s="11" customFormat="1" x14ac:dyDescent="0.3">
      <c r="B15" s="12"/>
      <c r="C15" s="12"/>
      <c r="D15" s="13">
        <v>46000</v>
      </c>
      <c r="E15" s="84" t="s">
        <v>80</v>
      </c>
      <c r="F15" s="85"/>
      <c r="G15" s="11" t="s">
        <v>84</v>
      </c>
    </row>
    <row r="16" spans="1:8" s="11" customFormat="1" x14ac:dyDescent="0.3">
      <c r="B16" s="12"/>
      <c r="C16" s="12"/>
      <c r="D16" s="13">
        <v>962.8</v>
      </c>
      <c r="E16" s="84" t="s">
        <v>81</v>
      </c>
      <c r="F16" s="85"/>
    </row>
    <row r="17" spans="1:12" s="11" customFormat="1" x14ac:dyDescent="0.3">
      <c r="B17" s="12"/>
      <c r="C17" s="12"/>
      <c r="D17" s="80">
        <v>6274</v>
      </c>
      <c r="E17" s="84" t="s">
        <v>82</v>
      </c>
      <c r="F17" s="85"/>
      <c r="G17" s="11" t="s">
        <v>85</v>
      </c>
    </row>
    <row r="18" spans="1:12" s="11" customFormat="1" x14ac:dyDescent="0.3">
      <c r="B18" s="12"/>
      <c r="C18" s="12"/>
      <c r="D18" s="13">
        <v>300</v>
      </c>
      <c r="E18" s="84" t="s">
        <v>83</v>
      </c>
      <c r="F18" s="85"/>
      <c r="G18" s="11" t="s">
        <v>86</v>
      </c>
      <c r="L18" s="20"/>
    </row>
    <row r="19" spans="1:12" s="11" customFormat="1" x14ac:dyDescent="0.3">
      <c r="B19" s="12"/>
      <c r="C19" s="12"/>
      <c r="D19" s="13">
        <f t="shared" si="0"/>
        <v>0</v>
      </c>
      <c r="E19" s="84"/>
      <c r="F19" s="85"/>
    </row>
    <row r="20" spans="1:12" s="11" customFormat="1" x14ac:dyDescent="0.3">
      <c r="B20" s="12"/>
      <c r="C20" s="12"/>
      <c r="D20" s="13">
        <f t="shared" si="0"/>
        <v>0</v>
      </c>
      <c r="E20" s="84"/>
      <c r="F20" s="85"/>
    </row>
    <row r="21" spans="1:12" s="11" customFormat="1" x14ac:dyDescent="0.3">
      <c r="B21" s="12"/>
      <c r="C21" s="12"/>
      <c r="D21" s="13">
        <f t="shared" si="0"/>
        <v>0</v>
      </c>
      <c r="E21" s="84"/>
      <c r="F21" s="85"/>
    </row>
    <row r="22" spans="1:12" s="11" customFormat="1" x14ac:dyDescent="0.3">
      <c r="B22" s="12"/>
      <c r="C22" s="12"/>
      <c r="D22" s="13">
        <f t="shared" si="0"/>
        <v>0</v>
      </c>
      <c r="E22" s="84"/>
      <c r="F22" s="85"/>
    </row>
    <row r="23" spans="1:12" s="11" customFormat="1" x14ac:dyDescent="0.3">
      <c r="B23" s="12"/>
      <c r="C23" s="12"/>
      <c r="D23" s="13">
        <f t="shared" si="0"/>
        <v>0</v>
      </c>
      <c r="E23" s="84"/>
      <c r="F23" s="85"/>
    </row>
    <row r="24" spans="1:12" s="11" customFormat="1" x14ac:dyDescent="0.3">
      <c r="B24" s="12"/>
      <c r="C24" s="12"/>
      <c r="D24" s="13">
        <f t="shared" si="0"/>
        <v>0</v>
      </c>
      <c r="E24" s="84"/>
      <c r="F24" s="85"/>
    </row>
    <row r="25" spans="1:12" s="11" customFormat="1" x14ac:dyDescent="0.3">
      <c r="B25" s="12"/>
      <c r="C25" s="12"/>
      <c r="D25" s="13">
        <f t="shared" si="0"/>
        <v>0</v>
      </c>
      <c r="E25" s="84"/>
      <c r="F25" s="85"/>
    </row>
    <row r="26" spans="1:12" s="11" customFormat="1" x14ac:dyDescent="0.3">
      <c r="B26" s="12"/>
      <c r="C26" s="12"/>
      <c r="D26" s="13">
        <f t="shared" si="0"/>
        <v>0</v>
      </c>
      <c r="E26" s="84"/>
      <c r="F26" s="85"/>
    </row>
    <row r="27" spans="1:12" s="11" customFormat="1" x14ac:dyDescent="0.3">
      <c r="B27" s="12"/>
      <c r="C27" s="12"/>
      <c r="D27" s="13">
        <f t="shared" si="0"/>
        <v>0</v>
      </c>
      <c r="E27" s="84"/>
      <c r="F27" s="85"/>
    </row>
    <row r="28" spans="1:12" x14ac:dyDescent="0.3">
      <c r="A28" s="9" t="s">
        <v>0</v>
      </c>
      <c r="B28" s="10">
        <f>SUM(B13:B27)</f>
        <v>252507</v>
      </c>
      <c r="C28" s="10">
        <f>SUM(C13:C27)</f>
        <v>306044</v>
      </c>
      <c r="D28" s="10">
        <f>SUM(D15:D27)</f>
        <v>53536.800000000003</v>
      </c>
      <c r="E28" s="86"/>
      <c r="F28" s="85"/>
      <c r="G28" s="7"/>
    </row>
    <row r="29" spans="1:12" x14ac:dyDescent="0.3">
      <c r="H29" s="2"/>
    </row>
    <row r="30" spans="1:12" x14ac:dyDescent="0.3">
      <c r="A30" s="14" t="s">
        <v>6</v>
      </c>
      <c r="F30" s="7"/>
    </row>
    <row r="32" spans="1:12" ht="15" x14ac:dyDescent="0.35">
      <c r="B32" s="18" t="s">
        <v>66</v>
      </c>
    </row>
    <row r="33" spans="1:8" x14ac:dyDescent="0.3">
      <c r="B33" t="s">
        <v>71</v>
      </c>
    </row>
    <row r="34" spans="1:8" x14ac:dyDescent="0.3">
      <c r="B34" t="s">
        <v>2</v>
      </c>
      <c r="C34" s="36">
        <f>'Accounting Statement'!C45</f>
        <v>0</v>
      </c>
      <c r="D34" t="s">
        <v>61</v>
      </c>
      <c r="E34" s="36">
        <f>'Accounting Statement'!D45</f>
        <v>0</v>
      </c>
    </row>
    <row r="36" spans="1:8" ht="41.4" x14ac:dyDescent="0.3">
      <c r="A36" s="3"/>
      <c r="B36" s="4" t="s">
        <v>4</v>
      </c>
      <c r="C36" s="4" t="s">
        <v>62</v>
      </c>
      <c r="D36" s="5" t="s">
        <v>5</v>
      </c>
      <c r="E36" s="87" t="s">
        <v>1</v>
      </c>
      <c r="F36" s="88"/>
      <c r="G36" s="72" t="s">
        <v>69</v>
      </c>
      <c r="H36" s="73" t="s">
        <v>70</v>
      </c>
    </row>
    <row r="37" spans="1:8" x14ac:dyDescent="0.3">
      <c r="A37" s="16"/>
      <c r="B37" s="13"/>
      <c r="C37" s="13"/>
      <c r="D37" s="13">
        <f>C37-B37</f>
        <v>0</v>
      </c>
      <c r="E37" s="89"/>
      <c r="F37" s="90"/>
      <c r="G37" s="16"/>
      <c r="H37" s="17"/>
    </row>
    <row r="38" spans="1:8" x14ac:dyDescent="0.3">
      <c r="A38" s="11"/>
      <c r="B38" s="12"/>
      <c r="C38" s="12"/>
      <c r="D38" s="13">
        <f t="shared" ref="D38:D39" si="1">C38-B38</f>
        <v>0</v>
      </c>
      <c r="E38" s="84"/>
      <c r="F38" s="85"/>
      <c r="G38" s="11"/>
      <c r="H38" s="11"/>
    </row>
    <row r="39" spans="1:8" x14ac:dyDescent="0.3">
      <c r="A39" s="11"/>
      <c r="B39" s="12"/>
      <c r="C39" s="12"/>
      <c r="D39" s="13">
        <f t="shared" si="1"/>
        <v>0</v>
      </c>
      <c r="E39" s="84"/>
      <c r="F39" s="85"/>
      <c r="G39" s="11"/>
      <c r="H39" s="11"/>
    </row>
    <row r="40" spans="1:8" x14ac:dyDescent="0.3">
      <c r="A40" s="9" t="s">
        <v>0</v>
      </c>
      <c r="B40" s="10">
        <f>SUM(B37:B39)</f>
        <v>0</v>
      </c>
      <c r="C40" s="10">
        <f>SUM(C37:C39)</f>
        <v>0</v>
      </c>
      <c r="D40" s="10">
        <f>SUM(D37:D39)</f>
        <v>0</v>
      </c>
      <c r="E40" s="86"/>
      <c r="F40" s="85"/>
      <c r="G40" s="7"/>
    </row>
  </sheetData>
  <mergeCells count="22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  <mergeCell ref="E40:F40"/>
    <mergeCell ref="E39:F39"/>
    <mergeCell ref="E36:F36"/>
    <mergeCell ref="E37:F37"/>
    <mergeCell ref="E38:F3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H22"/>
  <sheetViews>
    <sheetView workbookViewId="0">
      <selection activeCell="E16" sqref="E16:F16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14</v>
      </c>
    </row>
    <row r="3" spans="1:7" x14ac:dyDescent="0.3">
      <c r="B3" s="8"/>
    </row>
    <row r="4" spans="1:7" x14ac:dyDescent="0.3">
      <c r="B4" t="s">
        <v>2</v>
      </c>
      <c r="C4" s="36">
        <f>'Accounting Statement'!C17</f>
        <v>0</v>
      </c>
      <c r="D4" t="s">
        <v>61</v>
      </c>
      <c r="E4" s="36">
        <f>'Accounting Statement'!D17</f>
        <v>0</v>
      </c>
    </row>
    <row r="6" spans="1:7" x14ac:dyDescent="0.3">
      <c r="D6" t="s">
        <v>5</v>
      </c>
      <c r="E6" s="1">
        <f>F4-C4</f>
        <v>0</v>
      </c>
    </row>
    <row r="7" spans="1:7" x14ac:dyDescent="0.3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3">
      <c r="B9" s="8" t="s">
        <v>7</v>
      </c>
    </row>
    <row r="10" spans="1:7" ht="15" x14ac:dyDescent="0.35">
      <c r="B10" s="18" t="s">
        <v>67</v>
      </c>
    </row>
    <row r="11" spans="1:7" s="3" customFormat="1" ht="27.6" x14ac:dyDescent="0.3">
      <c r="B11" s="4" t="s">
        <v>4</v>
      </c>
      <c r="C11" s="4" t="s">
        <v>62</v>
      </c>
      <c r="D11" s="5" t="s">
        <v>5</v>
      </c>
      <c r="E11" s="87" t="s">
        <v>1</v>
      </c>
      <c r="F11" s="88"/>
    </row>
    <row r="12" spans="1:7" s="17" customFormat="1" x14ac:dyDescent="0.3">
      <c r="A12" s="16"/>
      <c r="B12" s="13"/>
      <c r="C12" s="13"/>
      <c r="D12" s="13">
        <f>C12-B12</f>
        <v>0</v>
      </c>
      <c r="E12" s="89"/>
      <c r="F12" s="90"/>
      <c r="G12" s="16"/>
    </row>
    <row r="13" spans="1:7" s="11" customFormat="1" x14ac:dyDescent="0.3">
      <c r="B13" s="12"/>
      <c r="C13" s="12"/>
      <c r="D13" s="13">
        <f t="shared" ref="D13:D18" si="0">C13-B13</f>
        <v>0</v>
      </c>
      <c r="E13" s="84"/>
      <c r="F13" s="85"/>
    </row>
    <row r="14" spans="1:7" s="11" customFormat="1" x14ac:dyDescent="0.3">
      <c r="B14" s="12"/>
      <c r="C14" s="12"/>
      <c r="D14" s="13">
        <f t="shared" si="0"/>
        <v>0</v>
      </c>
      <c r="E14" s="84"/>
      <c r="F14" s="85"/>
    </row>
    <row r="15" spans="1:7" s="11" customFormat="1" x14ac:dyDescent="0.3">
      <c r="B15" s="12"/>
      <c r="C15" s="12"/>
      <c r="D15" s="13">
        <f t="shared" si="0"/>
        <v>0</v>
      </c>
      <c r="E15" s="84"/>
      <c r="F15" s="85"/>
    </row>
    <row r="16" spans="1:7" s="11" customFormat="1" x14ac:dyDescent="0.3">
      <c r="B16" s="12"/>
      <c r="C16" s="12"/>
      <c r="D16" s="13">
        <f t="shared" si="0"/>
        <v>0</v>
      </c>
      <c r="E16" s="84"/>
      <c r="F16" s="85"/>
    </row>
    <row r="17" spans="1:8" s="11" customFormat="1" x14ac:dyDescent="0.3">
      <c r="B17" s="12"/>
      <c r="C17" s="12"/>
      <c r="D17" s="13">
        <f t="shared" si="0"/>
        <v>0</v>
      </c>
      <c r="E17" s="84"/>
      <c r="F17" s="85"/>
    </row>
    <row r="18" spans="1:8" s="11" customFormat="1" x14ac:dyDescent="0.3">
      <c r="B18" s="12"/>
      <c r="C18" s="12"/>
      <c r="D18" s="13">
        <f t="shared" si="0"/>
        <v>0</v>
      </c>
      <c r="E18" s="84"/>
      <c r="F18" s="85"/>
    </row>
    <row r="19" spans="1:8" x14ac:dyDescent="0.3">
      <c r="A19" s="9" t="s">
        <v>0</v>
      </c>
      <c r="B19" s="10">
        <f>SUM(B12:B18)</f>
        <v>0</v>
      </c>
      <c r="C19" s="10">
        <f>SUM(C12:C18)</f>
        <v>0</v>
      </c>
      <c r="D19" s="10">
        <f>SUM(D12:D18)</f>
        <v>0</v>
      </c>
      <c r="E19" s="86"/>
      <c r="F19" s="85"/>
      <c r="G19" s="7"/>
    </row>
    <row r="20" spans="1:8" x14ac:dyDescent="0.3">
      <c r="H20" s="2"/>
    </row>
    <row r="21" spans="1:8" x14ac:dyDescent="0.3">
      <c r="F21" s="7"/>
    </row>
    <row r="22" spans="1:8" x14ac:dyDescent="0.3">
      <c r="A22" s="14" t="s">
        <v>6</v>
      </c>
    </row>
  </sheetData>
  <mergeCells count="9">
    <mergeCell ref="E17:F17"/>
    <mergeCell ref="E18:F18"/>
    <mergeCell ref="E19:F19"/>
    <mergeCell ref="E14:F14"/>
    <mergeCell ref="E11:F11"/>
    <mergeCell ref="E12:F12"/>
    <mergeCell ref="E13:F13"/>
    <mergeCell ref="E15:F15"/>
    <mergeCell ref="E16:F1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a47e12-b0c1-400c-8dbe-404005af773f">
      <Terms xmlns="http://schemas.microsoft.com/office/infopath/2007/PartnerControls"/>
    </lcf76f155ced4ddcb4097134ff3c332f>
    <TaxCatchAll xmlns="c775ed38-c39c-43d0-9153-440ab92c4ce8" xsi:nil="true"/>
  </documentManagement>
</p:properties>
</file>

<file path=customXml/item3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4.xml><?xml version="1.0" encoding="utf-8"?>
<TemplafyFormConfiguration><![CDATA[{"formFields":[],"formDataEntries":[]}]]></TemplafyFormConfiguration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32DD56B80D243A71E1DF57E83DF48" ma:contentTypeVersion="15" ma:contentTypeDescription="Create a new document." ma:contentTypeScope="" ma:versionID="b7088f72a5dbe9f08a6533c45f259848">
  <xsd:schema xmlns:xsd="http://www.w3.org/2001/XMLSchema" xmlns:xs="http://www.w3.org/2001/XMLSchema" xmlns:p="http://schemas.microsoft.com/office/2006/metadata/properties" xmlns:ns2="58a47e12-b0c1-400c-8dbe-404005af773f" xmlns:ns3="c775ed38-c39c-43d0-9153-440ab92c4ce8" targetNamespace="http://schemas.microsoft.com/office/2006/metadata/properties" ma:root="true" ma:fieldsID="0d6935bb1e7a48f9fa28e21a321281dd" ns2:_="" ns3:_="">
    <xsd:import namespace="58a47e12-b0c1-400c-8dbe-404005af773f"/>
    <xsd:import namespace="c775ed38-c39c-43d0-9153-440ab92c4c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a47e12-b0c1-400c-8dbe-404005af77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f2f21e7-ccca-420f-b165-cae0f128e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75ed38-c39c-43d0-9153-440ab92c4ce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58fcaf4-08ec-4163-9dde-6a9d9271458c}" ma:internalName="TaxCatchAll" ma:showField="CatchAllData" ma:web="c775ed38-c39c-43d0-9153-440ab92c4c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036DE2-6F6A-464B-8B6A-9DCC08557C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AD497E-248C-426E-8CA4-C9FB65EE1A11}">
  <ds:schemaRefs>
    <ds:schemaRef ds:uri="http://schemas.microsoft.com/office/2006/metadata/properties"/>
    <ds:schemaRef ds:uri="http://schemas.microsoft.com/office/infopath/2007/PartnerControls"/>
    <ds:schemaRef ds:uri="58a47e12-b0c1-400c-8dbe-404005af773f"/>
    <ds:schemaRef ds:uri="c775ed38-c39c-43d0-9153-440ab92c4ce8"/>
  </ds:schemaRefs>
</ds:datastoreItem>
</file>

<file path=customXml/itemProps3.xml><?xml version="1.0" encoding="utf-8"?>
<ds:datastoreItem xmlns:ds="http://schemas.openxmlformats.org/officeDocument/2006/customXml" ds:itemID="{3F1AD0D3-C2B2-41A7-8D84-5B653192951F}">
  <ds:schemaRefs/>
</ds:datastoreItem>
</file>

<file path=customXml/itemProps4.xml><?xml version="1.0" encoding="utf-8"?>
<ds:datastoreItem xmlns:ds="http://schemas.openxmlformats.org/officeDocument/2006/customXml" ds:itemID="{460E185F-155A-4A0D-81DB-4F839B431F71}">
  <ds:schemaRefs/>
</ds:datastoreItem>
</file>

<file path=customXml/itemProps5.xml><?xml version="1.0" encoding="utf-8"?>
<ds:datastoreItem xmlns:ds="http://schemas.openxmlformats.org/officeDocument/2006/customXml" ds:itemID="{B3B8AC4E-3DCC-453F-A106-C31047BC7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a47e12-b0c1-400c-8dbe-404005af773f"/>
    <ds:schemaRef ds:uri="c775ed38-c39c-43d0-9153-440ab92c4c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Tracey Unstead</cp:lastModifiedBy>
  <cp:lastPrinted>2023-03-20T07:35:33Z</cp:lastPrinted>
  <dcterms:created xsi:type="dcterms:W3CDTF">2023-03-10T09:35:56Z</dcterms:created>
  <dcterms:modified xsi:type="dcterms:W3CDTF">2024-04-17T08:06:54Z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  <property fmtid="{D5CDD505-2E9C-101B-9397-08002B2CF9AE}" pid="7" name="ContentTypeId">
    <vt:lpwstr>0x0101008C632DD56B80D243A71E1DF57E83DF48</vt:lpwstr>
  </property>
  <property fmtid="{D5CDD505-2E9C-101B-9397-08002B2CF9AE}" pid="8" name="MediaServiceImageTags">
    <vt:lpwstr/>
  </property>
</Properties>
</file>